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ojects_Papers\PAPERS\2022_2020_Wang_ESD_Paper(8)\4_2022_2019_Wang_ESD_quantiication\Manuscript_V08\"/>
    </mc:Choice>
  </mc:AlternateContent>
  <bookViews>
    <workbookView xWindow="0" yWindow="0" windowWidth="25200" windowHeight="10950"/>
  </bookViews>
  <sheets>
    <sheet name="Table S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4" i="1" l="1"/>
  <c r="B68" i="1"/>
  <c r="C56" i="1"/>
  <c r="C57" i="1" s="1"/>
  <c r="B48" i="1"/>
  <c r="C43" i="1"/>
  <c r="C44" i="1" s="1"/>
  <c r="C45" i="1" s="1"/>
  <c r="C42" i="1"/>
  <c r="B37" i="1"/>
  <c r="C32" i="1"/>
  <c r="C33" i="1" s="1"/>
  <c r="C34" i="1" s="1"/>
  <c r="C31" i="1"/>
  <c r="C7" i="1"/>
  <c r="D36" i="1" l="1"/>
  <c r="D38" i="1" s="1"/>
  <c r="C36" i="1"/>
  <c r="C38" i="1" s="1"/>
  <c r="D47" i="1"/>
  <c r="D49" i="1" s="1"/>
  <c r="C47" i="1"/>
  <c r="C49" i="1" s="1"/>
  <c r="D59" i="1"/>
  <c r="D61" i="1" s="1"/>
  <c r="D63" i="1" s="1"/>
  <c r="D64" i="1" s="1"/>
  <c r="D66" i="1" s="1"/>
  <c r="D69" i="1" s="1"/>
  <c r="D71" i="1" s="1"/>
  <c r="D73" i="1" s="1"/>
  <c r="D75" i="1" s="1"/>
  <c r="C59" i="1"/>
  <c r="C61" i="1" s="1"/>
  <c r="C63" i="1" s="1"/>
  <c r="C64" i="1" s="1"/>
  <c r="C66" i="1" s="1"/>
  <c r="C69" i="1" s="1"/>
  <c r="C71" i="1" s="1"/>
  <c r="C73" i="1" s="1"/>
  <c r="C75" i="1" s="1"/>
</calcChain>
</file>

<file path=xl/sharedStrings.xml><?xml version="1.0" encoding="utf-8"?>
<sst xmlns="http://schemas.openxmlformats.org/spreadsheetml/2006/main" count="120" uniqueCount="96">
  <si>
    <t>5a. Quantified yields from ESD-on-chlorides (this study)</t>
  </si>
  <si>
    <t>Products, per 7 hours-ESD, per 100mg initial chloride</t>
  </si>
  <si>
    <t>Range</t>
  </si>
  <si>
    <t>Mean</t>
  </si>
  <si>
    <t xml:space="preserve">Released Cl (normalized over the total Cl in initial chloride) </t>
  </si>
  <si>
    <t>0.05 - 3%</t>
  </si>
  <si>
    <t>Normalized Cl in ClO3+ClO4 (in remaining salts)</t>
  </si>
  <si>
    <t>0.01 - 0.15%</t>
  </si>
  <si>
    <t>Normalized Carbonates (in remaining salts)</t>
  </si>
  <si>
    <t>0.37 -0.29%</t>
  </si>
  <si>
    <t>5b. Available chloride source on Mars</t>
  </si>
  <si>
    <t>km^2</t>
  </si>
  <si>
    <t>area ratio on Mars</t>
  </si>
  <si>
    <t>Ref 1</t>
  </si>
  <si>
    <t xml:space="preserve">Low end area [Ref 1]: 25 km^2 x 200 </t>
  </si>
  <si>
    <t xml:space="preserve">High end area [Ref 2]: 25 km^2 x 640 </t>
  </si>
  <si>
    <t>Ref 2</t>
  </si>
  <si>
    <t>Total surface area of Mars (km^2)</t>
  </si>
  <si>
    <t>Low end of chloride abundance [Ref 3]</t>
  </si>
  <si>
    <t>Ref 3</t>
  </si>
  <si>
    <t>5c.  Global Dust Storm (GDS) on Mars</t>
  </si>
  <si>
    <t>Per year</t>
  </si>
  <si>
    <t>Ref 4, 5, 6</t>
  </si>
  <si>
    <t>Once per every three Mars years [Ref 4, 5, 6]</t>
  </si>
  <si>
    <t xml:space="preserve">Occurrence probability </t>
  </si>
  <si>
    <t>Averaged GDS duration [Ref 4, 5, 6]</t>
  </si>
  <si>
    <t>10% of a Mars year</t>
  </si>
  <si>
    <t>Averaged GDS area coverage [Ref 4, 5, 6]</t>
  </si>
  <si>
    <t>80%  surface</t>
  </si>
  <si>
    <t>At any site on Mars</t>
  </si>
  <si>
    <t xml:space="preserve">Probability having a GDS pass </t>
  </si>
  <si>
    <t>An assumption [Ref 7]</t>
  </si>
  <si>
    <t>Probability of ESD during a GDS</t>
  </si>
  <si>
    <t>Ref 7</t>
  </si>
  <si>
    <t>Probability of ESD</t>
  </si>
  <si>
    <t>a Mars year (Earth hour)</t>
  </si>
  <si>
    <t>16488 (hours)</t>
  </si>
  <si>
    <t>Total duration of a GDS (hours)</t>
  </si>
  <si>
    <t>Duration of ESD by a GDS (hour)</t>
  </si>
  <si>
    <t xml:space="preserve">5d. Time duration (%) in Amazonian to generate the Phoenix (per)chlorate abundance (0.7%) at any site on Mars </t>
  </si>
  <si>
    <t>Normalized Cl in (ClO3+ClO4) formed from 100% chloride in 7 hour-ESD [this study]</t>
  </si>
  <si>
    <t>ratio</t>
  </si>
  <si>
    <t>* was wt% but simplified here as mol %</t>
  </si>
  <si>
    <t>High end of (Per)chlorates in Phoenix top soil* [Ref 8,9]</t>
  </si>
  <si>
    <t>Ref 8, 9</t>
  </si>
  <si>
    <t xml:space="preserve">At any site, to convert 0.07% of Cl in 100% chloride into ClO3/ClO4 </t>
  </si>
  <si>
    <t xml:space="preserve">Martian years needed (by GDS-ESD) </t>
  </si>
  <si>
    <t>At any site, to accumulate ClO3/ClO4 to Phoenix abundance (0.7%)</t>
  </si>
  <si>
    <t>From a source of 10% chloride [Ref 3]</t>
  </si>
  <si>
    <t>Low &amp; high end of chloride-bearing area ratio [Ref  1, 2]</t>
  </si>
  <si>
    <t>low end: 0.0035%</t>
  </si>
  <si>
    <t>high end: 0.011%</t>
  </si>
  <si>
    <t>To generate phoenix abundance with limited chloride source</t>
  </si>
  <si>
    <t>Total martian years in Amazonian period</t>
  </si>
  <si>
    <t xml:space="preserve">% of the needed Martian years in the whole Amazonian period </t>
  </si>
  <si>
    <t>E.  Time duration (%) in Amazonian to generate the high end ofcarbonate abundance (5%) at any site on Mars</t>
  </si>
  <si>
    <t xml:space="preserve">Normalized carbonate concentration formed from 100%chloride by 7 hours-ESD </t>
  </si>
  <si>
    <t>High lend of carbonate abundance in Mars top soil* [Ref 10, 11, 12]</t>
  </si>
  <si>
    <t>Ref 10, 11, 12</t>
  </si>
  <si>
    <t>At any site, to move 0.33% cation from 100% chloride into carbonates</t>
  </si>
  <si>
    <t xml:space="preserve">At any site, to accumulate carbonate concentration to 5 wt% </t>
  </si>
  <si>
    <t>To generate 5% carbonate with limited chloride source</t>
  </si>
  <si>
    <t xml:space="preserve">Total martian years in Amazonian period </t>
  </si>
  <si>
    <t>F. Thickness of top soil lifted by a GDS in a Martian year to generate HCl number density found by TGO in the dusty season of MY34 &amp; 35</t>
  </si>
  <si>
    <t xml:space="preserve">note: the life time of HCl in Mars atmosphere can be several months, thus Cl (in form of HCl) will be accumulated in atmosphere during a GDS </t>
  </si>
  <si>
    <t>Averaged GDS area coverage per year [Ref 4, 5, 6]</t>
  </si>
  <si>
    <t>To have GDS-ESD over whole Mars surface area</t>
  </si>
  <si>
    <t>Probability</t>
  </si>
  <si>
    <r>
      <t>Total surface area on Marswhere GDS-ESD occurred (km</t>
    </r>
    <r>
      <rPr>
        <vertAlign val="super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)</t>
    </r>
  </si>
  <si>
    <r>
      <t>The GDS-ESD occurred area with chloride source (km</t>
    </r>
    <r>
      <rPr>
        <b/>
        <vertAlign val="super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>)</t>
    </r>
  </si>
  <si>
    <t>Km^2</t>
  </si>
  <si>
    <t xml:space="preserve">Assumed "thickness oftop  soils lifted by a GDS"  </t>
  </si>
  <si>
    <t>1 cm to 10 cm (i.e., Km)</t>
  </si>
  <si>
    <t>Volume of source materail with 10% chloride to be lifted and affected by GDS-ESD</t>
  </si>
  <si>
    <t>Km^3</t>
  </si>
  <si>
    <t xml:space="preserve">Assume NaCl as the major chloride that has a density of </t>
  </si>
  <si>
    <r>
      <t>2.17 g/cm</t>
    </r>
    <r>
      <rPr>
        <b/>
        <vertAlign val="superscript"/>
        <sz val="11"/>
        <color rgb="FF0000FF"/>
        <rFont val="Arial Narrow"/>
        <family val="2"/>
      </rPr>
      <t>3</t>
    </r>
  </si>
  <si>
    <t>total mass of NaCl to be lifted and GDS-ESD-affected (g)</t>
  </si>
  <si>
    <t>grams</t>
  </si>
  <si>
    <t>total mass of Cl to be lifted and ESD-affected (61% of NaCl)</t>
  </si>
  <si>
    <t xml:space="preserve">grams </t>
  </si>
  <si>
    <t>Normalized Cl released from 100% chloride in 7 hour-ESD [this study]</t>
  </si>
  <si>
    <t>released Cl during a 7 hours GDS-ESD</t>
  </si>
  <si>
    <t xml:space="preserve">Averaged GDS duration [Ref 4, 5, 6] = 10% of a martian year </t>
  </si>
  <si>
    <t>1648.8 hours</t>
  </si>
  <si>
    <t>to ratio 7 hours</t>
  </si>
  <si>
    <t>total released Cl and accumulated (g) over a GDS duration</t>
  </si>
  <si>
    <t>molar mass of Cl (grams)</t>
  </si>
  <si>
    <t xml:space="preserve">total mole of Cl released and accumulated (mole) over a GDS duration </t>
  </si>
  <si>
    <t>number of atom per mole (Avogadro constant)</t>
  </si>
  <si>
    <t>total number of Cl atom (to form HCl) over a GDS duration</t>
  </si>
  <si>
    <r>
      <t>volume of Mars atmosphere-layer below 40km (cm</t>
    </r>
    <r>
      <rPr>
        <b/>
        <vertAlign val="superscript"/>
        <sz val="11"/>
        <color theme="1"/>
        <rFont val="Arial Narrow"/>
        <family val="2"/>
      </rPr>
      <t>3</t>
    </r>
    <r>
      <rPr>
        <b/>
        <sz val="11"/>
        <color theme="1"/>
        <rFont val="Arial Narrow"/>
        <family val="2"/>
      </rPr>
      <t>)</t>
    </r>
  </si>
  <si>
    <t>HCl number density by TGO (in a layer from 10 km to 40km) of My34 &amp;35 [Ref 13]</t>
  </si>
  <si>
    <t>Ref 13</t>
  </si>
  <si>
    <r>
      <t>average Cl number density in &lt; 40 km atmosphere layer (molecule/cm</t>
    </r>
    <r>
      <rPr>
        <b/>
        <vertAlign val="superscript"/>
        <sz val="11"/>
        <rFont val="Arial Narrow"/>
        <family val="2"/>
      </rPr>
      <t>3</t>
    </r>
    <r>
      <rPr>
        <b/>
        <sz val="11"/>
        <rFont val="Arial Narrow"/>
        <family val="2"/>
      </rPr>
      <t>)</t>
    </r>
  </si>
  <si>
    <r>
      <t xml:space="preserve">Table S5. A calculation based on this quantification study to evaluate the conditions to meet the observed abundances of species on Mars: </t>
    </r>
    <r>
      <rPr>
        <b/>
        <sz val="12"/>
        <color rgb="FF0000FF"/>
        <rFont val="Arial"/>
        <family val="2"/>
      </rPr>
      <t>Blue=input parameters;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red =mid &amp; final results.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</si>
</sst>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0.0000%"/>
    <numFmt numFmtId="166" formatCode="0.000000"/>
    <numFmt numFmtId="167" formatCode="0.0"/>
    <numFmt numFmtId="168" formatCode="0.000%"/>
    <numFmt numFmtId="169" formatCode="0.0E+00"/>
    <numFmt numFmtId="170" formatCode="0.00000E+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FF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rgb="FF0000FF"/>
      <name val="Arial Narrow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rgb="FF0000FF"/>
      <name val="Arial Narrow"/>
      <family val="2"/>
    </font>
    <font>
      <sz val="11"/>
      <color rgb="FF000000"/>
      <name val="Arial Narrow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Arial Narrow"/>
      <family val="2"/>
    </font>
    <font>
      <b/>
      <sz val="11"/>
      <color rgb="FF000000"/>
      <name val="Arial Narrow"/>
      <family val="2"/>
    </font>
    <font>
      <b/>
      <sz val="11"/>
      <color rgb="FFFF0000"/>
      <name val="Arial Narrow"/>
      <family val="2"/>
    </font>
    <font>
      <sz val="11"/>
      <color theme="1"/>
      <name val="Times New Roman"/>
      <family val="1"/>
    </font>
    <font>
      <b/>
      <sz val="12"/>
      <color rgb="FFFF0000"/>
      <name val="Arial Narrow"/>
      <family val="2"/>
    </font>
    <font>
      <vertAlign val="superscript"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b/>
      <vertAlign val="superscript"/>
      <sz val="11"/>
      <color rgb="FF0000FF"/>
      <name val="Arial Narrow"/>
      <family val="2"/>
    </font>
    <font>
      <sz val="11"/>
      <name val="Arial Narrow"/>
      <family val="2"/>
    </font>
    <font>
      <b/>
      <vertAlign val="superscript"/>
      <sz val="11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right" vertical="center"/>
    </xf>
    <xf numFmtId="9" fontId="9" fillId="0" borderId="1" xfId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/>
    </xf>
    <xf numFmtId="10" fontId="9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10" fontId="12" fillId="0" borderId="1" xfId="1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/>
    </xf>
    <xf numFmtId="10" fontId="14" fillId="0" borderId="0" xfId="0" applyNumberFormat="1" applyFont="1" applyFill="1" applyBorder="1" applyAlignment="1">
      <alignment horizontal="center" vertical="center"/>
    </xf>
    <xf numFmtId="10" fontId="15" fillId="0" borderId="0" xfId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center" vertical="center"/>
    </xf>
    <xf numFmtId="10" fontId="12" fillId="0" borderId="0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10" fontId="10" fillId="0" borderId="1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1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6" fillId="0" borderId="4" xfId="0" applyFont="1" applyBorder="1" applyAlignment="1">
      <alignment vertical="center"/>
    </xf>
    <xf numFmtId="11" fontId="16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9" fontId="3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/>
    <xf numFmtId="0" fontId="14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/>
    <xf numFmtId="0" fontId="16" fillId="0" borderId="6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6" fontId="20" fillId="0" borderId="3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11" fontId="9" fillId="0" borderId="0" xfId="0" quotePrefix="1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/>
    </xf>
    <xf numFmtId="10" fontId="10" fillId="0" borderId="1" xfId="0" applyNumberFormat="1" applyFont="1" applyFill="1" applyBorder="1" applyAlignment="1">
      <alignment horizontal="center"/>
    </xf>
    <xf numFmtId="167" fontId="20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11" fillId="0" borderId="1" xfId="0" applyFont="1" applyFill="1" applyBorder="1" applyAlignment="1">
      <alignment horizontal="center" vertical="center"/>
    </xf>
    <xf numFmtId="9" fontId="0" fillId="0" borderId="0" xfId="0" applyNumberFormat="1" applyFill="1" applyBorder="1"/>
    <xf numFmtId="11" fontId="9" fillId="0" borderId="1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left" vertical="center"/>
    </xf>
    <xf numFmtId="11" fontId="9" fillId="0" borderId="1" xfId="0" quotePrefix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9" fontId="10" fillId="0" borderId="1" xfId="1" applyFont="1" applyFill="1" applyBorder="1" applyAlignment="1">
      <alignment horizontal="center" vertical="center"/>
    </xf>
    <xf numFmtId="9" fontId="20" fillId="0" borderId="1" xfId="1" applyNumberFormat="1" applyFont="1" applyFill="1" applyBorder="1" applyAlignment="1">
      <alignment horizontal="center" vertical="center"/>
    </xf>
    <xf numFmtId="9" fontId="17" fillId="0" borderId="1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/>
    <xf numFmtId="11" fontId="0" fillId="0" borderId="0" xfId="0" applyNumberFormat="1" applyFill="1" applyBorder="1" applyAlignment="1">
      <alignment horizontal="center"/>
    </xf>
    <xf numFmtId="11" fontId="0" fillId="0" borderId="0" xfId="0" applyNumberFormat="1" applyFont="1" applyFill="1" applyBorder="1" applyAlignment="1">
      <alignment horizontal="center"/>
    </xf>
    <xf numFmtId="9" fontId="3" fillId="0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vertical="center"/>
    </xf>
    <xf numFmtId="9" fontId="9" fillId="0" borderId="1" xfId="0" applyNumberFormat="1" applyFont="1" applyFill="1" applyBorder="1" applyAlignment="1">
      <alignment horizontal="center" vertical="center"/>
    </xf>
    <xf numFmtId="167" fontId="20" fillId="0" borderId="1" xfId="1" applyNumberFormat="1" applyFont="1" applyFill="1" applyBorder="1" applyAlignment="1">
      <alignment horizontal="center"/>
    </xf>
    <xf numFmtId="168" fontId="2" fillId="0" borderId="1" xfId="0" applyNumberFormat="1" applyFont="1" applyFill="1" applyBorder="1"/>
    <xf numFmtId="2" fontId="11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20" fillId="0" borderId="0" xfId="0" applyFont="1" applyFill="1" applyBorder="1"/>
    <xf numFmtId="11" fontId="1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22" fillId="0" borderId="0" xfId="0" applyFont="1" applyFill="1" applyBorder="1"/>
    <xf numFmtId="11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/>
    <xf numFmtId="9" fontId="9" fillId="0" borderId="0" xfId="1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9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168" fontId="10" fillId="0" borderId="1" xfId="1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>
      <alignment horizontal="right"/>
    </xf>
    <xf numFmtId="11" fontId="11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/>
    <xf numFmtId="11" fontId="9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/>
    </xf>
    <xf numFmtId="11" fontId="12" fillId="0" borderId="1" xfId="0" applyNumberFormat="1" applyFont="1" applyFill="1" applyBorder="1" applyAlignment="1">
      <alignment horizontal="center"/>
    </xf>
    <xf numFmtId="11" fontId="12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11" fontId="9" fillId="0" borderId="1" xfId="0" applyNumberFormat="1" applyFont="1" applyFill="1" applyBorder="1" applyAlignment="1">
      <alignment horizontal="center"/>
    </xf>
    <xf numFmtId="11" fontId="10" fillId="0" borderId="1" xfId="0" applyNumberFormat="1" applyFont="1" applyFill="1" applyBorder="1" applyAlignment="1">
      <alignment horizontal="center" vertical="center"/>
    </xf>
    <xf numFmtId="9" fontId="11" fillId="0" borderId="1" xfId="1" applyFont="1" applyFill="1" applyBorder="1" applyAlignment="1">
      <alignment horizontal="center" vertical="center"/>
    </xf>
    <xf numFmtId="11" fontId="10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0" fontId="26" fillId="0" borderId="1" xfId="0" applyFont="1" applyFill="1" applyBorder="1" applyAlignment="1">
      <alignment horizontal="center" vertical="center"/>
    </xf>
    <xf numFmtId="11" fontId="0" fillId="0" borderId="0" xfId="0" applyNumberFormat="1" applyFill="1" applyBorder="1"/>
    <xf numFmtId="1" fontId="9" fillId="0" borderId="8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1" fontId="26" fillId="0" borderId="1" xfId="0" applyNumberFormat="1" applyFont="1" applyFill="1" applyBorder="1" applyAlignment="1">
      <alignment horizontal="center" vertical="center"/>
    </xf>
    <xf numFmtId="0" fontId="2" fillId="0" borderId="0" xfId="0" quotePrefix="1" applyFont="1" applyFill="1" applyBorder="1"/>
    <xf numFmtId="0" fontId="9" fillId="0" borderId="9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11" fontId="11" fillId="0" borderId="1" xfId="0" applyNumberFormat="1" applyFont="1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11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69" fontId="20" fillId="0" borderId="1" xfId="0" applyNumberFormat="1" applyFont="1" applyFill="1" applyBorder="1" applyAlignment="1">
      <alignment horizontal="center" vertical="center"/>
    </xf>
    <xf numFmtId="170" fontId="0" fillId="0" borderId="0" xfId="0" applyNumberFormat="1" applyFill="1" applyBorder="1"/>
    <xf numFmtId="0" fontId="3" fillId="0" borderId="0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64" workbookViewId="0">
      <selection activeCell="F9" sqref="F8:F9"/>
    </sheetView>
  </sheetViews>
  <sheetFormatPr defaultColWidth="9.140625" defaultRowHeight="15" x14ac:dyDescent="0.25"/>
  <cols>
    <col min="1" max="1" width="78.42578125" style="2" customWidth="1"/>
    <col min="2" max="2" width="23.140625" style="2" customWidth="1"/>
    <col min="3" max="3" width="18.7109375" style="3" customWidth="1"/>
    <col min="4" max="4" width="18.42578125" style="2" customWidth="1"/>
    <col min="5" max="5" width="11.140625" style="3" customWidth="1"/>
    <col min="6" max="6" width="59.140625" style="3" customWidth="1"/>
    <col min="7" max="7" width="24" style="3" customWidth="1"/>
    <col min="8" max="8" width="16.140625" style="3" customWidth="1"/>
    <col min="9" max="9" width="42.140625" style="3" customWidth="1"/>
    <col min="10" max="10" width="27.42578125" style="3" customWidth="1"/>
    <col min="11" max="16384" width="9.140625" style="3"/>
  </cols>
  <sheetData>
    <row r="1" spans="1:9" ht="15.75" x14ac:dyDescent="0.25">
      <c r="A1" s="1" t="s">
        <v>95</v>
      </c>
    </row>
    <row r="3" spans="1:9" ht="18" x14ac:dyDescent="0.25">
      <c r="A3" s="4" t="s">
        <v>0</v>
      </c>
      <c r="B3" s="5"/>
      <c r="C3" s="6"/>
    </row>
    <row r="4" spans="1:9" ht="16.5" x14ac:dyDescent="0.3">
      <c r="A4" s="7" t="s">
        <v>1</v>
      </c>
      <c r="B4" s="8" t="s">
        <v>2</v>
      </c>
      <c r="C4" s="9" t="s">
        <v>3</v>
      </c>
    </row>
    <row r="5" spans="1:9" ht="16.5" x14ac:dyDescent="0.3">
      <c r="A5" s="10" t="s">
        <v>4</v>
      </c>
      <c r="B5" s="11" t="s">
        <v>5</v>
      </c>
      <c r="C5" s="12">
        <v>1.0999999999999999E-2</v>
      </c>
    </row>
    <row r="6" spans="1:9" ht="16.5" x14ac:dyDescent="0.3">
      <c r="A6" s="10" t="s">
        <v>6</v>
      </c>
      <c r="B6" s="13" t="s">
        <v>7</v>
      </c>
      <c r="C6" s="14">
        <v>6.9999999999999999E-4</v>
      </c>
      <c r="D6" s="15"/>
    </row>
    <row r="7" spans="1:9" ht="16.5" x14ac:dyDescent="0.3">
      <c r="A7" s="10" t="s">
        <v>8</v>
      </c>
      <c r="B7" s="13" t="s">
        <v>9</v>
      </c>
      <c r="C7" s="16">
        <f>AVERAGE(0.37%, 0.29%)</f>
        <v>3.3E-3</v>
      </c>
    </row>
    <row r="8" spans="1:9" ht="15.75" x14ac:dyDescent="0.25">
      <c r="A8" s="17"/>
      <c r="B8" s="18"/>
      <c r="C8" s="19"/>
    </row>
    <row r="9" spans="1:9" ht="16.5" x14ac:dyDescent="0.3">
      <c r="A9" s="20" t="s">
        <v>10</v>
      </c>
      <c r="B9" s="21"/>
      <c r="C9" s="22"/>
    </row>
    <row r="10" spans="1:9" ht="16.5" x14ac:dyDescent="0.3">
      <c r="A10" s="23"/>
      <c r="B10" s="13" t="s">
        <v>11</v>
      </c>
      <c r="C10" s="24" t="s">
        <v>12</v>
      </c>
      <c r="E10" s="25" t="s">
        <v>13</v>
      </c>
    </row>
    <row r="11" spans="1:9" ht="16.5" x14ac:dyDescent="0.25">
      <c r="A11" s="26" t="s">
        <v>14</v>
      </c>
      <c r="B11" s="27">
        <v>5000</v>
      </c>
      <c r="C11" s="28">
        <v>3.4999999999999997E-5</v>
      </c>
      <c r="E11" s="25"/>
    </row>
    <row r="12" spans="1:9" ht="17.25" thickBot="1" x14ac:dyDescent="0.3">
      <c r="A12" s="29" t="s">
        <v>15</v>
      </c>
      <c r="B12" s="30">
        <v>16000</v>
      </c>
      <c r="C12" s="31">
        <v>1.1E-4</v>
      </c>
      <c r="E12" s="25" t="s">
        <v>16</v>
      </c>
      <c r="F12" s="32"/>
      <c r="G12" s="2"/>
    </row>
    <row r="13" spans="1:9" ht="16.5" x14ac:dyDescent="0.25">
      <c r="A13" s="33" t="s">
        <v>17</v>
      </c>
      <c r="B13" s="34">
        <v>144000000</v>
      </c>
      <c r="C13" s="35"/>
      <c r="D13" s="36"/>
      <c r="E13" s="25"/>
      <c r="F13" s="37"/>
      <c r="G13" s="38"/>
      <c r="H13" s="39"/>
      <c r="I13" s="39"/>
    </row>
    <row r="14" spans="1:9" ht="16.5" x14ac:dyDescent="0.3">
      <c r="A14" s="40" t="s">
        <v>18</v>
      </c>
      <c r="B14" s="41">
        <v>0.1</v>
      </c>
      <c r="C14" s="42"/>
      <c r="D14" s="36"/>
      <c r="E14" s="36" t="s">
        <v>19</v>
      </c>
      <c r="F14" s="37"/>
      <c r="G14" s="43"/>
      <c r="H14" s="39"/>
    </row>
    <row r="15" spans="1:9" ht="15.75" x14ac:dyDescent="0.25">
      <c r="A15" s="44"/>
      <c r="B15" s="45"/>
      <c r="C15" s="46"/>
      <c r="E15" s="2"/>
      <c r="F15" s="37"/>
      <c r="G15" s="47"/>
    </row>
    <row r="16" spans="1:9" ht="17.25" thickBot="1" x14ac:dyDescent="0.35">
      <c r="A16" s="48" t="s">
        <v>20</v>
      </c>
      <c r="B16" s="49"/>
      <c r="C16" s="46"/>
      <c r="E16" s="2"/>
      <c r="F16" s="37"/>
      <c r="G16" s="47"/>
    </row>
    <row r="17" spans="1:7" ht="17.25" customHeight="1" thickBot="1" x14ac:dyDescent="0.3">
      <c r="A17" s="50"/>
      <c r="B17" s="51"/>
      <c r="C17" s="52" t="s">
        <v>21</v>
      </c>
      <c r="E17" s="36" t="s">
        <v>22</v>
      </c>
      <c r="F17" s="37"/>
      <c r="G17" s="53"/>
    </row>
    <row r="18" spans="1:7" ht="17.25" customHeight="1" thickBot="1" x14ac:dyDescent="0.3">
      <c r="A18" s="29" t="s">
        <v>23</v>
      </c>
      <c r="B18" s="54" t="s">
        <v>24</v>
      </c>
      <c r="C18" s="55">
        <v>0.33</v>
      </c>
      <c r="E18" s="2"/>
      <c r="F18" s="37"/>
      <c r="G18" s="53"/>
    </row>
    <row r="19" spans="1:7" ht="17.25" customHeight="1" thickBot="1" x14ac:dyDescent="0.3">
      <c r="A19" s="29" t="s">
        <v>25</v>
      </c>
      <c r="B19" s="54" t="s">
        <v>26</v>
      </c>
      <c r="C19" s="55">
        <v>0.1</v>
      </c>
      <c r="E19" s="2"/>
      <c r="F19" s="37"/>
      <c r="G19" s="37"/>
    </row>
    <row r="20" spans="1:7" ht="17.25" thickBot="1" x14ac:dyDescent="0.3">
      <c r="A20" s="29" t="s">
        <v>27</v>
      </c>
      <c r="B20" s="54" t="s">
        <v>28</v>
      </c>
      <c r="C20" s="55">
        <v>0.8</v>
      </c>
      <c r="E20" s="2"/>
    </row>
    <row r="21" spans="1:7" ht="17.25" thickBot="1" x14ac:dyDescent="0.3">
      <c r="A21" s="56" t="s">
        <v>29</v>
      </c>
      <c r="B21" s="57" t="s">
        <v>30</v>
      </c>
      <c r="C21" s="58">
        <v>2.5999999999999999E-2</v>
      </c>
      <c r="E21" s="2"/>
    </row>
    <row r="22" spans="1:7" ht="17.25" thickBot="1" x14ac:dyDescent="0.3">
      <c r="A22" s="56" t="s">
        <v>31</v>
      </c>
      <c r="B22" s="57" t="s">
        <v>32</v>
      </c>
      <c r="C22" s="59">
        <v>1E-4</v>
      </c>
      <c r="E22" s="36" t="s">
        <v>33</v>
      </c>
    </row>
    <row r="23" spans="1:7" ht="17.25" thickBot="1" x14ac:dyDescent="0.3">
      <c r="A23" s="56" t="s">
        <v>29</v>
      </c>
      <c r="B23" s="60" t="s">
        <v>34</v>
      </c>
      <c r="C23" s="61">
        <v>2.5999999999999998E-4</v>
      </c>
      <c r="E23" s="2"/>
    </row>
    <row r="24" spans="1:7" ht="17.25" thickBot="1" x14ac:dyDescent="0.3">
      <c r="A24" s="29" t="s">
        <v>35</v>
      </c>
      <c r="B24" s="60" t="s">
        <v>36</v>
      </c>
      <c r="C24" s="61"/>
      <c r="E24" s="2"/>
    </row>
    <row r="25" spans="1:7" ht="17.25" thickBot="1" x14ac:dyDescent="0.3">
      <c r="A25" s="56" t="s">
        <v>29</v>
      </c>
      <c r="B25" s="57" t="s">
        <v>37</v>
      </c>
      <c r="C25" s="61">
        <v>435</v>
      </c>
      <c r="E25" s="2"/>
    </row>
    <row r="26" spans="1:7" ht="17.25" thickBot="1" x14ac:dyDescent="0.3">
      <c r="A26" s="56" t="s">
        <v>29</v>
      </c>
      <c r="B26" s="57" t="s">
        <v>38</v>
      </c>
      <c r="C26" s="62">
        <v>4.3499999999999997E-2</v>
      </c>
      <c r="E26" s="2"/>
    </row>
    <row r="27" spans="1:7" x14ac:dyDescent="0.25">
      <c r="A27" s="63"/>
      <c r="B27"/>
      <c r="C27"/>
      <c r="E27" s="2"/>
      <c r="F27" s="37"/>
      <c r="G27" s="37"/>
    </row>
    <row r="28" spans="1:7" ht="15.75" x14ac:dyDescent="0.25">
      <c r="A28" s="5"/>
      <c r="B28" s="5"/>
      <c r="C28" s="6"/>
      <c r="E28" s="2"/>
      <c r="F28" s="37"/>
      <c r="G28" s="37"/>
    </row>
    <row r="29" spans="1:7" ht="16.5" x14ac:dyDescent="0.3">
      <c r="A29" s="48" t="s">
        <v>39</v>
      </c>
      <c r="B29" s="48"/>
      <c r="C29" s="64"/>
      <c r="D29" s="65"/>
      <c r="E29" s="2"/>
      <c r="F29" s="37"/>
      <c r="G29" s="37"/>
    </row>
    <row r="30" spans="1:7" ht="16.5" x14ac:dyDescent="0.3">
      <c r="A30" s="40" t="s">
        <v>40</v>
      </c>
      <c r="B30" s="13">
        <v>6.9999999999999999E-4</v>
      </c>
      <c r="C30" s="66" t="s">
        <v>41</v>
      </c>
      <c r="D30" s="67"/>
      <c r="E30" s="68" t="s">
        <v>42</v>
      </c>
      <c r="F30" s="37"/>
      <c r="G30" s="37"/>
    </row>
    <row r="31" spans="1:7" ht="16.5" x14ac:dyDescent="0.3">
      <c r="A31" s="40" t="s">
        <v>43</v>
      </c>
      <c r="B31" s="69">
        <v>7.0000000000000001E-3</v>
      </c>
      <c r="C31" s="70">
        <f>B31/B30</f>
        <v>10</v>
      </c>
      <c r="D31" s="67"/>
      <c r="E31" s="36" t="s">
        <v>44</v>
      </c>
      <c r="F31" s="37"/>
      <c r="G31" s="37"/>
    </row>
    <row r="32" spans="1:7" ht="16.5" x14ac:dyDescent="0.3">
      <c r="A32" s="7" t="s">
        <v>45</v>
      </c>
      <c r="B32" s="71" t="s">
        <v>46</v>
      </c>
      <c r="C32" s="71">
        <f>7/C26</f>
        <v>160.91954022988506</v>
      </c>
      <c r="D32" s="72"/>
      <c r="F32" s="73"/>
    </row>
    <row r="33" spans="1:8" ht="16.5" x14ac:dyDescent="0.3">
      <c r="A33" s="7" t="s">
        <v>47</v>
      </c>
      <c r="B33" s="71" t="s">
        <v>46</v>
      </c>
      <c r="C33" s="71">
        <f>C32*C31</f>
        <v>1609.1954022988507</v>
      </c>
      <c r="D33" s="72"/>
      <c r="F33" s="32"/>
      <c r="G33" s="74"/>
      <c r="H33" s="74"/>
    </row>
    <row r="34" spans="1:8" ht="16.5" x14ac:dyDescent="0.25">
      <c r="A34" s="7" t="s">
        <v>48</v>
      </c>
      <c r="B34" s="71" t="s">
        <v>46</v>
      </c>
      <c r="C34" s="71">
        <f>C33*10</f>
        <v>16091.954022988506</v>
      </c>
      <c r="D34" s="75"/>
      <c r="F34" s="32"/>
      <c r="G34" s="74"/>
      <c r="H34" s="74"/>
    </row>
    <row r="35" spans="1:8" ht="16.5" x14ac:dyDescent="0.25">
      <c r="A35" s="40" t="s">
        <v>49</v>
      </c>
      <c r="B35" s="71"/>
      <c r="C35" s="71" t="s">
        <v>50</v>
      </c>
      <c r="D35" s="75" t="s">
        <v>51</v>
      </c>
      <c r="F35" s="36"/>
      <c r="G35" s="76"/>
      <c r="H35" s="74"/>
    </row>
    <row r="36" spans="1:8" ht="16.5" x14ac:dyDescent="0.25">
      <c r="A36" s="7" t="s">
        <v>52</v>
      </c>
      <c r="B36" s="71" t="s">
        <v>46</v>
      </c>
      <c r="C36" s="77">
        <f>C34/C11</f>
        <v>459770114.94252878</v>
      </c>
      <c r="D36" s="77">
        <f>C34/C12</f>
        <v>146290491.11807731</v>
      </c>
      <c r="F36" s="36"/>
      <c r="G36" s="78"/>
    </row>
    <row r="37" spans="1:8" ht="16.5" x14ac:dyDescent="0.3">
      <c r="A37" s="40" t="s">
        <v>53</v>
      </c>
      <c r="B37" s="79">
        <f>2.9*10^9</f>
        <v>2900000000</v>
      </c>
      <c r="C37" s="75"/>
      <c r="D37" s="67"/>
      <c r="F37" s="36"/>
      <c r="G37" s="78"/>
    </row>
    <row r="38" spans="1:8" ht="16.5" x14ac:dyDescent="0.25">
      <c r="A38" s="80" t="s">
        <v>54</v>
      </c>
      <c r="B38" s="81"/>
      <c r="C38" s="82">
        <f>C36/B37</f>
        <v>0.15854141894569959</v>
      </c>
      <c r="D38" s="83">
        <f>D36/B37</f>
        <v>5.044499693726804E-2</v>
      </c>
      <c r="F38" s="36"/>
      <c r="G38" s="78"/>
    </row>
    <row r="39" spans="1:8" x14ac:dyDescent="0.25">
      <c r="A39" s="84"/>
      <c r="B39" s="65"/>
      <c r="C39" s="85"/>
      <c r="D39" s="86"/>
      <c r="F39" s="36"/>
      <c r="G39" s="78"/>
    </row>
    <row r="40" spans="1:8" ht="16.5" x14ac:dyDescent="0.25">
      <c r="A40" s="48" t="s">
        <v>55</v>
      </c>
      <c r="B40" s="65"/>
      <c r="C40" s="85"/>
      <c r="D40" s="87"/>
      <c r="F40" s="36"/>
      <c r="G40" s="78"/>
    </row>
    <row r="41" spans="1:8" ht="16.5" x14ac:dyDescent="0.3">
      <c r="A41" s="40" t="s">
        <v>56</v>
      </c>
      <c r="B41" s="13">
        <v>3.3E-3</v>
      </c>
      <c r="C41" s="24" t="s">
        <v>41</v>
      </c>
      <c r="D41" s="88"/>
      <c r="E41" s="68" t="s">
        <v>42</v>
      </c>
    </row>
    <row r="42" spans="1:8" ht="16.5" x14ac:dyDescent="0.3">
      <c r="A42" s="89" t="s">
        <v>57</v>
      </c>
      <c r="B42" s="90">
        <v>0.05</v>
      </c>
      <c r="C42" s="91">
        <f>B42/B41</f>
        <v>15.151515151515152</v>
      </c>
      <c r="D42" s="92"/>
      <c r="E42" s="3" t="s">
        <v>58</v>
      </c>
    </row>
    <row r="43" spans="1:8" ht="16.5" x14ac:dyDescent="0.3">
      <c r="A43" s="7" t="s">
        <v>59</v>
      </c>
      <c r="B43" s="71" t="s">
        <v>46</v>
      </c>
      <c r="C43" s="93">
        <f>7/C26</f>
        <v>160.91954022988506</v>
      </c>
      <c r="D43" s="72"/>
      <c r="F43" s="73"/>
      <c r="H43" s="74"/>
    </row>
    <row r="44" spans="1:8" ht="16.5" x14ac:dyDescent="0.3">
      <c r="A44" s="7" t="s">
        <v>60</v>
      </c>
      <c r="B44" s="71" t="s">
        <v>46</v>
      </c>
      <c r="C44" s="71">
        <f>C43*C42</f>
        <v>2438.1748519679554</v>
      </c>
      <c r="D44" s="72"/>
      <c r="F44" s="94"/>
      <c r="G44" s="74"/>
    </row>
    <row r="45" spans="1:8" ht="16.5" x14ac:dyDescent="0.25">
      <c r="A45" s="7" t="s">
        <v>48</v>
      </c>
      <c r="B45" s="71" t="s">
        <v>46</v>
      </c>
      <c r="C45" s="71">
        <f>C44/0.1</f>
        <v>24381.748519679553</v>
      </c>
      <c r="D45" s="75"/>
      <c r="F45" s="94"/>
      <c r="G45" s="74"/>
    </row>
    <row r="46" spans="1:8" ht="16.5" x14ac:dyDescent="0.25">
      <c r="A46" s="40" t="s">
        <v>49</v>
      </c>
      <c r="B46" s="71"/>
      <c r="C46" s="71" t="s">
        <v>50</v>
      </c>
      <c r="D46" s="75" t="s">
        <v>51</v>
      </c>
      <c r="F46" s="95"/>
      <c r="G46" s="96"/>
    </row>
    <row r="47" spans="1:8" ht="16.5" x14ac:dyDescent="0.25">
      <c r="A47" s="7" t="s">
        <v>61</v>
      </c>
      <c r="B47" s="71" t="s">
        <v>46</v>
      </c>
      <c r="C47" s="77">
        <f>C45/C11</f>
        <v>696621386.27655876</v>
      </c>
      <c r="D47" s="77">
        <f>C45/C12</f>
        <v>221652259.2698141</v>
      </c>
      <c r="F47" s="95"/>
      <c r="G47" s="97"/>
    </row>
    <row r="48" spans="1:8" ht="16.5" x14ac:dyDescent="0.3">
      <c r="A48" s="40" t="s">
        <v>62</v>
      </c>
      <c r="B48" s="79">
        <f>2.9*10^9</f>
        <v>2900000000</v>
      </c>
      <c r="C48" s="75"/>
      <c r="D48" s="67"/>
      <c r="F48" s="95"/>
      <c r="G48" s="97"/>
    </row>
    <row r="49" spans="1:7" ht="16.5" x14ac:dyDescent="0.25">
      <c r="A49" s="80" t="s">
        <v>54</v>
      </c>
      <c r="B49" s="81"/>
      <c r="C49" s="82">
        <f>C47/B48</f>
        <v>0.24021427112984783</v>
      </c>
      <c r="D49" s="83">
        <f>D47/B48</f>
        <v>7.6431813541315202E-2</v>
      </c>
      <c r="F49" s="95"/>
      <c r="G49" s="97"/>
    </row>
    <row r="50" spans="1:7" ht="16.5" x14ac:dyDescent="0.3">
      <c r="A50" s="84"/>
      <c r="B50" s="98"/>
      <c r="C50" s="98"/>
      <c r="D50" s="99"/>
      <c r="F50" s="96"/>
      <c r="G50" s="97"/>
    </row>
    <row r="51" spans="1:7" ht="15.75" x14ac:dyDescent="0.25">
      <c r="A51" s="100"/>
      <c r="B51" s="101"/>
      <c r="C51" s="101"/>
      <c r="D51" s="102"/>
      <c r="F51" s="96"/>
      <c r="G51" s="97"/>
    </row>
    <row r="52" spans="1:7" ht="16.5" x14ac:dyDescent="0.3">
      <c r="A52" s="48" t="s">
        <v>63</v>
      </c>
      <c r="B52" s="103"/>
      <c r="C52" s="104"/>
      <c r="D52" s="105"/>
      <c r="F52" s="95"/>
      <c r="G52" s="97"/>
    </row>
    <row r="53" spans="1:7" ht="16.5" x14ac:dyDescent="0.3">
      <c r="A53" s="106" t="s">
        <v>64</v>
      </c>
      <c r="B53" s="103"/>
      <c r="C53" s="104"/>
      <c r="D53" s="105"/>
      <c r="F53" s="95"/>
      <c r="G53" s="97"/>
    </row>
    <row r="54" spans="1:7" ht="16.5" x14ac:dyDescent="0.3">
      <c r="A54" s="107" t="s">
        <v>65</v>
      </c>
      <c r="B54" s="108"/>
      <c r="C54" s="42">
        <v>0.8</v>
      </c>
      <c r="D54" s="75"/>
    </row>
    <row r="55" spans="1:7" ht="16.5" x14ac:dyDescent="0.3">
      <c r="A55" s="109" t="s">
        <v>31</v>
      </c>
      <c r="B55" s="110" t="s">
        <v>32</v>
      </c>
      <c r="C55" s="42">
        <v>1E-4</v>
      </c>
      <c r="D55" s="75"/>
    </row>
    <row r="56" spans="1:7" ht="16.5" x14ac:dyDescent="0.3">
      <c r="A56" s="111" t="s">
        <v>66</v>
      </c>
      <c r="B56" s="112" t="s">
        <v>67</v>
      </c>
      <c r="C56" s="113">
        <f>C55*C54</f>
        <v>8.0000000000000007E-5</v>
      </c>
      <c r="D56" s="75"/>
    </row>
    <row r="57" spans="1:7" ht="18" x14ac:dyDescent="0.3">
      <c r="A57" s="40" t="s">
        <v>68</v>
      </c>
      <c r="B57" s="114"/>
      <c r="C57" s="115">
        <f>C56*144000000</f>
        <v>11520.000000000002</v>
      </c>
      <c r="D57" s="75"/>
    </row>
    <row r="58" spans="1:7" ht="16.5" x14ac:dyDescent="0.3">
      <c r="A58" s="40" t="s">
        <v>49</v>
      </c>
      <c r="B58" s="104"/>
      <c r="C58" s="71" t="s">
        <v>50</v>
      </c>
      <c r="D58" s="75" t="s">
        <v>51</v>
      </c>
    </row>
    <row r="59" spans="1:7" ht="18" x14ac:dyDescent="0.3">
      <c r="A59" s="7" t="s">
        <v>69</v>
      </c>
      <c r="B59" s="108" t="s">
        <v>70</v>
      </c>
      <c r="C59" s="116">
        <f>C57*C11</f>
        <v>0.4032</v>
      </c>
      <c r="D59" s="114">
        <f>C57*C12</f>
        <v>1.2672000000000003</v>
      </c>
    </row>
    <row r="60" spans="1:7" ht="16.5" x14ac:dyDescent="0.3">
      <c r="A60" s="117" t="s">
        <v>71</v>
      </c>
      <c r="B60" s="118" t="s">
        <v>72</v>
      </c>
      <c r="C60" s="119">
        <v>1.0000000000000001E-5</v>
      </c>
      <c r="D60" s="120">
        <v>1E-4</v>
      </c>
      <c r="F60" s="73"/>
    </row>
    <row r="61" spans="1:7" ht="16.5" x14ac:dyDescent="0.3">
      <c r="A61" s="7" t="s">
        <v>73</v>
      </c>
      <c r="B61" s="121" t="s">
        <v>74</v>
      </c>
      <c r="C61" s="122">
        <f>C59*C60*0.1</f>
        <v>4.0320000000000006E-7</v>
      </c>
      <c r="D61" s="122">
        <f>D59*D60*0.1</f>
        <v>1.2672000000000003E-5</v>
      </c>
    </row>
    <row r="62" spans="1:7" ht="18" customHeight="1" x14ac:dyDescent="0.3">
      <c r="A62" s="117" t="s">
        <v>75</v>
      </c>
      <c r="B62" s="123" t="s">
        <v>76</v>
      </c>
      <c r="C62" s="124"/>
      <c r="D62" s="125"/>
    </row>
    <row r="63" spans="1:7" ht="16.5" x14ac:dyDescent="0.3">
      <c r="A63" s="7" t="s">
        <v>77</v>
      </c>
      <c r="B63" s="75" t="s">
        <v>78</v>
      </c>
      <c r="C63" s="124">
        <f>2.17*C61*1000000000000000</f>
        <v>874944000.00000012</v>
      </c>
      <c r="D63" s="124">
        <f>2.17*D61*1000000000000000</f>
        <v>27498240000.000008</v>
      </c>
    </row>
    <row r="64" spans="1:7" ht="16.5" x14ac:dyDescent="0.3">
      <c r="A64" s="7" t="s">
        <v>79</v>
      </c>
      <c r="B64" s="126" t="s">
        <v>80</v>
      </c>
      <c r="C64" s="124">
        <f>C63*0.61</f>
        <v>533715840.00000006</v>
      </c>
      <c r="D64" s="127">
        <f>D63*0.61</f>
        <v>16773926400.000004</v>
      </c>
    </row>
    <row r="65" spans="1:5" ht="16.5" x14ac:dyDescent="0.3">
      <c r="A65" s="40" t="s">
        <v>81</v>
      </c>
      <c r="B65" s="128">
        <v>1.0999999999999999E-2</v>
      </c>
      <c r="C65" s="129"/>
      <c r="D65" s="127"/>
    </row>
    <row r="66" spans="1:5" ht="16.5" x14ac:dyDescent="0.3">
      <c r="A66" s="80" t="s">
        <v>82</v>
      </c>
      <c r="B66" s="130" t="s">
        <v>78</v>
      </c>
      <c r="C66" s="124">
        <f>C64*B65</f>
        <v>5870874.2400000002</v>
      </c>
      <c r="D66" s="124">
        <f>D64*B65</f>
        <v>184513190.40000004</v>
      </c>
    </row>
    <row r="67" spans="1:5" ht="17.25" thickBot="1" x14ac:dyDescent="0.3">
      <c r="A67" s="29" t="s">
        <v>83</v>
      </c>
      <c r="B67" s="54" t="s">
        <v>84</v>
      </c>
      <c r="C67" s="55"/>
      <c r="D67" s="130"/>
      <c r="E67" s="131"/>
    </row>
    <row r="68" spans="1:5" ht="16.5" x14ac:dyDescent="0.3">
      <c r="A68" s="40" t="s">
        <v>85</v>
      </c>
      <c r="B68" s="132">
        <f>1648.8/7</f>
        <v>235.54285714285714</v>
      </c>
      <c r="C68" s="42"/>
      <c r="D68" s="133"/>
    </row>
    <row r="69" spans="1:5" ht="16.5" x14ac:dyDescent="0.3">
      <c r="A69" s="7" t="s">
        <v>86</v>
      </c>
      <c r="B69" s="134" t="s">
        <v>78</v>
      </c>
      <c r="C69" s="127">
        <f>C66*B68</f>
        <v>1382842492.4160001</v>
      </c>
      <c r="D69" s="127">
        <f>D66*B68</f>
        <v>43460764047.360008</v>
      </c>
      <c r="E69" s="74"/>
    </row>
    <row r="70" spans="1:5" ht="16.5" x14ac:dyDescent="0.3">
      <c r="A70" s="40" t="s">
        <v>87</v>
      </c>
      <c r="B70" s="134">
        <v>35.450000000000003</v>
      </c>
      <c r="C70" s="42"/>
      <c r="D70" s="135"/>
      <c r="E70" s="136"/>
    </row>
    <row r="71" spans="1:5" ht="16.5" x14ac:dyDescent="0.3">
      <c r="A71" s="137" t="s">
        <v>88</v>
      </c>
      <c r="B71" s="138"/>
      <c r="C71" s="124">
        <f>C69/B70</f>
        <v>39008250.843892805</v>
      </c>
      <c r="D71" s="127">
        <f>D69/B70</f>
        <v>1225973597.950917</v>
      </c>
      <c r="E71" s="2"/>
    </row>
    <row r="72" spans="1:5" ht="16.5" x14ac:dyDescent="0.3">
      <c r="A72" s="40" t="s">
        <v>89</v>
      </c>
      <c r="B72" s="139">
        <v>6.0220000000000003E+23</v>
      </c>
      <c r="C72" s="122"/>
      <c r="D72" s="127"/>
      <c r="E72" s="140"/>
    </row>
    <row r="73" spans="1:5" ht="16.5" x14ac:dyDescent="0.3">
      <c r="A73" s="7" t="s">
        <v>90</v>
      </c>
      <c r="B73" s="77"/>
      <c r="C73" s="122">
        <f>B72*C71</f>
        <v>2.349076865819225E+31</v>
      </c>
      <c r="D73" s="141">
        <f>B72*D71</f>
        <v>7.3828130068604225E+32</v>
      </c>
      <c r="E73" s="140"/>
    </row>
    <row r="74" spans="1:5" ht="18" x14ac:dyDescent="0.3">
      <c r="A74" s="7" t="s">
        <v>91</v>
      </c>
      <c r="B74" s="77">
        <f>(4/3*3.1416*(3436^3-3396^3))*1000000000000000</f>
        <v>5.8655880335359997E+24</v>
      </c>
      <c r="C74" s="122"/>
      <c r="D74" s="141"/>
      <c r="E74" s="140"/>
    </row>
    <row r="75" spans="1:5" ht="16.5" customHeight="1" x14ac:dyDescent="0.25">
      <c r="A75" s="80" t="s">
        <v>94</v>
      </c>
      <c r="B75" s="142"/>
      <c r="C75" s="143">
        <f>C73/B74</f>
        <v>4004844.6164111393</v>
      </c>
      <c r="D75" s="141">
        <f>D73/B74</f>
        <v>125866545.08720726</v>
      </c>
      <c r="E75" s="144"/>
    </row>
    <row r="76" spans="1:5" ht="16.5" x14ac:dyDescent="0.3">
      <c r="A76" s="40" t="s">
        <v>92</v>
      </c>
      <c r="B76" s="75"/>
      <c r="C76" s="124">
        <v>2000000</v>
      </c>
      <c r="D76" s="77">
        <v>200000000</v>
      </c>
      <c r="E76" s="3" t="s">
        <v>93</v>
      </c>
    </row>
    <row r="79" spans="1:5" x14ac:dyDescent="0.25">
      <c r="A79" s="145"/>
      <c r="B79" s="3"/>
      <c r="D79" s="3"/>
    </row>
    <row r="80" spans="1:5" x14ac:dyDescent="0.25">
      <c r="A80" s="3"/>
      <c r="B80" s="3"/>
      <c r="D8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Alian Wang</dc:creator>
  <cp:lastModifiedBy>Alian Wang</cp:lastModifiedBy>
  <dcterms:created xsi:type="dcterms:W3CDTF">2022-11-04T21:49:47Z</dcterms:created>
  <dcterms:modified xsi:type="dcterms:W3CDTF">2022-11-15T16:52:19Z</dcterms:modified>
</cp:coreProperties>
</file>